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1\4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№2'!$A$1:$F$45</definedName>
  </definedNames>
  <calcPr calcId="152511" iterate="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E21" i="2" l="1"/>
  <c r="E19" i="2"/>
  <c r="E17" i="2"/>
  <c r="E15" i="2"/>
  <c r="E14" i="2"/>
  <c r="E12" i="2"/>
  <c r="E10" i="2"/>
  <c r="E18" i="1" l="1"/>
  <c r="E20" i="2" l="1"/>
  <c r="E16" i="2" l="1"/>
  <c r="E11" i="2"/>
  <c r="F11" i="1" l="1"/>
  <c r="G11" i="1"/>
  <c r="H11" i="1"/>
  <c r="I11" i="1"/>
  <c r="J11" i="1"/>
  <c r="K11" i="1"/>
  <c r="L11" i="1"/>
  <c r="M11" i="1"/>
  <c r="E11" i="1"/>
  <c r="F18" i="1" l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9" i="1" l="1"/>
  <c r="E13" i="2" l="1"/>
  <c r="E18" i="2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<sst xmlns="http://schemas.openxmlformats.org/spreadsheetml/2006/main" count="157" uniqueCount="80">
  <si>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</si>
  <si>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</si>
  <si>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</si>
  <si>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</si>
  <si>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</si>
  <si>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</si>
  <si>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</si>
  <si>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</si>
  <si>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</si>
  <si>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</si>
  <si>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</si>
  <si>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</si>
  <si>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</si>
  <si>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</si>
  <si>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</si>
  <si>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</si>
  <si>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</si>
  <si>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</si>
  <si>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</si>
  <si>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</si>
  <si>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</si>
  <si>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</si>
  <si>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</si>
  <si>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</si>
  <si>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</si>
  <si>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</si>
  <si>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</si>
  <si>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</si>
  <si>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</si>
  <si>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</si>
  <si>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</si>
  <si>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</si>
  <si>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</si>
  <si>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</si>
  <si>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</si>
  <si>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</si>
  <si>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</si>
  <si>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</si>
  <si>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</si>
  <si>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</si>
  <si>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</si>
  <si>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</si>
  <si>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</si>
  <si>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</si>
  <si>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</si>
  <si>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</si>
  <si>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</si>
  <si>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</si>
  <si>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</si>
  <si>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</si>
  <si>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</si>
  <si>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</si>
  <si>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</si>
  <si>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</si>
  <si>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</si>
  <si>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</si>
  <si>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</si>
  <si>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</si>
  <si>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</si>
  <si>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</si>
  <si>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</si>
  <si>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</si>
  <si>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</si>
  <si>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</si>
  <si>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</si>
  <si>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</si>
  <si>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</si>
  <si>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</si>
  <si>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</si>
  <si>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</si>
  <si>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</si>
  <si>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</si>
  <si>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</si>
  <si>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</si>
  <si>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</si>
  <si>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 xml:space="preserve"> Начальник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</si>
  <si>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</si>
  <si>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9 км</t>
  </si>
  <si>
    <t>Информация о фактически сложившихся ценах и объёмах потребления топлива за 4 квартал 2021 года</t>
  </si>
  <si>
    <r>
      <t>* Данные заполняются по итогам 4 квартала 2021 года и должны быть подтверждены первичными документами за 2021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</si>
</sst>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  <numFmt numFmtId="173" formatCode="0.000000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3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26" fillId="0" borderId="0" xfId="39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center" vertical="center"/>
    </xf>
    <xf numFmtId="0" fontId="29" fillId="6" borderId="16" xfId="0" applyNumberFormat="1" applyFont="1" applyFill="1" applyBorder="1" applyAlignment="1" applyProtection="1">
      <alignment horizontal="center" vertical="center" wrapText="1"/>
    </xf>
    <xf numFmtId="49" fontId="22" fillId="6" borderId="36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0" xfId="0" applyNumberFormat="1" applyFont="1"/>
    <xf numFmtId="173" fontId="0" fillId="0" borderId="0" xfId="0" applyNumberFormat="1" applyFont="1"/>
    <xf numFmtId="4" fontId="18" fillId="7" borderId="3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39" xfId="0" applyFill="1" applyBorder="1" applyAlignment="1">
      <alignment horizontal="center" vertical="center"/>
    </xf>
    <xf numFmtId="0" fontId="0" fillId="7" borderId="15" xfId="0" applyFill="1" applyBorder="1"/>
    <xf numFmtId="4" fontId="0" fillId="7" borderId="40" xfId="0" applyNumberFormat="1" applyFill="1" applyBorder="1" applyAlignment="1">
      <alignment horizontal="center" vertical="center"/>
    </xf>
    <xf numFmtId="4" fontId="0" fillId="7" borderId="33" xfId="0" applyNumberForma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18" xfId="38" applyFont="1" applyBorder="1" applyAlignment="1" applyProtection="1">
      <alignment horizontal="center" vertical="center" wrapText="1"/>
    </xf>
    <xf numFmtId="0" fontId="0" fillId="0" borderId="31" xfId="38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1/&#1060;&#1086;&#1088;&#1084;&#1072;%20&#8470;%201%20&#1088;&#1072;&#1089;&#1093;&#1086;&#1076;&#1099;%20&#1087;&#1086;%20&#1075;&#1072;&#1079;-&#1085;&#1077;&#1092;&#1090;&#1100;%20&#1072;&#1085;&#1072;&#1083;&#1080;&#1079;_2021%20&#1075;%20&#1053;&#1054;&#1042;&#1040;&#1071;%20&#1053;&#1045;%20&#1041;&#1056;&#1040;&#1058;&#1068;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/>
      <sheetData sheetId="1">
        <row r="23">
          <cell r="Z23">
            <v>72.883800000000008</v>
          </cell>
          <cell r="AB23">
            <v>2119342.71</v>
          </cell>
          <cell r="AC23">
            <v>27833.680354982014</v>
          </cell>
          <cell r="AD23">
            <v>29078.378322754848</v>
          </cell>
        </row>
      </sheetData>
      <sheetData sheetId="2">
        <row r="47">
          <cell r="AB47">
            <v>255</v>
          </cell>
        </row>
        <row r="48">
          <cell r="AB48">
            <v>51</v>
          </cell>
        </row>
        <row r="50">
          <cell r="AB50">
            <v>54</v>
          </cell>
        </row>
        <row r="55">
          <cell r="AB55">
            <v>0</v>
          </cell>
        </row>
        <row r="56">
          <cell r="AB56">
            <v>125</v>
          </cell>
        </row>
        <row r="57">
          <cell r="AB57">
            <v>1096</v>
          </cell>
        </row>
        <row r="58">
          <cell r="AB58">
            <v>136</v>
          </cell>
        </row>
        <row r="59">
          <cell r="AB59">
            <v>23</v>
          </cell>
        </row>
        <row r="60">
          <cell r="AB60">
            <v>681</v>
          </cell>
        </row>
        <row r="61">
          <cell r="AB61">
            <v>180</v>
          </cell>
        </row>
      </sheetData>
      <sheetData sheetId="3">
        <row r="42">
          <cell r="P42">
            <v>90718.317743561594</v>
          </cell>
          <cell r="Q42">
            <v>87.322000000000003</v>
          </cell>
          <cell r="R42">
            <v>1038.8941818048327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7" zoomScaleNormal="100" workbookViewId="0">
      <selection activeCell="E20" sqref="E20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72" t="str">
        <f>'Приложение №2'!A3:D3</f>
        <v>Информация о фактически сложившихся ценах и объёмах потребления топлива за 4 квартал 2021 года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70</v>
      </c>
      <c r="M5" s="45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73" t="s">
        <v>3</v>
      </c>
      <c r="B8" s="74"/>
      <c r="C8" s="74"/>
      <c r="D8" s="74"/>
      <c r="E8" s="77" t="s">
        <v>4</v>
      </c>
      <c r="F8" s="77" t="s">
        <v>5</v>
      </c>
      <c r="G8" s="77" t="s">
        <v>6</v>
      </c>
      <c r="H8" s="77" t="s">
        <v>7</v>
      </c>
      <c r="I8" s="77" t="s">
        <v>8</v>
      </c>
      <c r="J8" s="77" t="s">
        <v>9</v>
      </c>
      <c r="K8" s="77" t="s">
        <v>10</v>
      </c>
      <c r="L8" s="77" t="s">
        <v>11</v>
      </c>
      <c r="M8" s="70" t="s">
        <v>12</v>
      </c>
    </row>
    <row r="9" spans="1:15" ht="29.45" customHeight="1" thickBot="1" x14ac:dyDescent="0.25">
      <c r="A9" s="75"/>
      <c r="B9" s="76"/>
      <c r="C9" s="76"/>
      <c r="D9" s="76"/>
      <c r="E9" s="78"/>
      <c r="F9" s="78"/>
      <c r="G9" s="78"/>
      <c r="H9" s="78"/>
      <c r="I9" s="78"/>
      <c r="J9" s="78"/>
      <c r="K9" s="78"/>
      <c r="L9" s="78"/>
      <c r="M9" s="71"/>
    </row>
    <row r="10" spans="1:15" ht="21.6" customHeight="1" x14ac:dyDescent="0.2">
      <c r="A10" s="83" t="s">
        <v>13</v>
      </c>
      <c r="B10" s="86" t="s">
        <v>14</v>
      </c>
      <c r="C10" s="22" t="s">
        <v>15</v>
      </c>
      <c r="D10" s="15" t="s">
        <v>16</v>
      </c>
      <c r="E10" s="40">
        <v>596.99</v>
      </c>
      <c r="F10" s="40">
        <v>596.99</v>
      </c>
      <c r="G10" s="40">
        <v>596.99</v>
      </c>
      <c r="H10" s="40">
        <v>596.99</v>
      </c>
      <c r="I10" s="40">
        <v>596.99</v>
      </c>
      <c r="J10" s="40">
        <v>596.99</v>
      </c>
      <c r="K10" s="40">
        <v>596.99</v>
      </c>
      <c r="L10" s="40">
        <v>596.99</v>
      </c>
      <c r="M10" s="69">
        <v>596.99</v>
      </c>
      <c r="N10" s="68">
        <v>596.99</v>
      </c>
    </row>
    <row r="11" spans="1:15" ht="21.6" customHeight="1" x14ac:dyDescent="0.2">
      <c r="A11" s="84"/>
      <c r="B11" s="87"/>
      <c r="C11" s="21" t="s">
        <v>17</v>
      </c>
      <c r="D11" s="14" t="s">
        <v>18</v>
      </c>
      <c r="E11" s="41">
        <f>E10*1.2</f>
        <v>716.38800000000003</v>
      </c>
      <c r="F11" s="41">
        <f t="shared" ref="F11:M11" si="0">F10*1.2</f>
        <v>716.38800000000003</v>
      </c>
      <c r="G11" s="41">
        <f t="shared" si="0"/>
        <v>716.38800000000003</v>
      </c>
      <c r="H11" s="41">
        <f t="shared" si="0"/>
        <v>716.38800000000003</v>
      </c>
      <c r="I11" s="41">
        <f t="shared" si="0"/>
        <v>716.38800000000003</v>
      </c>
      <c r="J11" s="41">
        <f t="shared" si="0"/>
        <v>716.38800000000003</v>
      </c>
      <c r="K11" s="41">
        <f t="shared" si="0"/>
        <v>716.38800000000003</v>
      </c>
      <c r="L11" s="41">
        <f t="shared" si="0"/>
        <v>716.38800000000003</v>
      </c>
      <c r="M11" s="49">
        <f t="shared" si="0"/>
        <v>716.38800000000003</v>
      </c>
    </row>
    <row r="12" spans="1:15" ht="21.6" customHeight="1" x14ac:dyDescent="0.2">
      <c r="A12" s="84"/>
      <c r="B12" s="87" t="s">
        <v>19</v>
      </c>
      <c r="C12" s="21" t="s">
        <v>15</v>
      </c>
      <c r="D12" s="14" t="s">
        <v>20</v>
      </c>
      <c r="E12" s="30" t="s">
        <v>69</v>
      </c>
      <c r="F12" s="30" t="s">
        <v>69</v>
      </c>
      <c r="G12" s="30" t="s">
        <v>69</v>
      </c>
      <c r="H12" s="30" t="s">
        <v>69</v>
      </c>
      <c r="I12" s="30" t="s">
        <v>69</v>
      </c>
      <c r="J12" s="30" t="s">
        <v>69</v>
      </c>
      <c r="K12" s="30" t="s">
        <v>69</v>
      </c>
      <c r="L12" s="30" t="s">
        <v>69</v>
      </c>
      <c r="M12" s="31" t="s">
        <v>69</v>
      </c>
    </row>
    <row r="13" spans="1:15" ht="21.6" customHeight="1" x14ac:dyDescent="0.2">
      <c r="A13" s="84"/>
      <c r="B13" s="87"/>
      <c r="C13" s="21" t="s">
        <v>17</v>
      </c>
      <c r="D13" s="14" t="s">
        <v>21</v>
      </c>
      <c r="E13" s="30" t="s">
        <v>69</v>
      </c>
      <c r="F13" s="30" t="s">
        <v>69</v>
      </c>
      <c r="G13" s="30" t="s">
        <v>69</v>
      </c>
      <c r="H13" s="30" t="s">
        <v>69</v>
      </c>
      <c r="I13" s="30" t="s">
        <v>69</v>
      </c>
      <c r="J13" s="30" t="s">
        <v>69</v>
      </c>
      <c r="K13" s="30" t="s">
        <v>69</v>
      </c>
      <c r="L13" s="30" t="s">
        <v>69</v>
      </c>
      <c r="M13" s="31" t="s">
        <v>69</v>
      </c>
    </row>
    <row r="14" spans="1:15" ht="29.45" customHeight="1" thickBot="1" x14ac:dyDescent="0.25">
      <c r="A14" s="84"/>
      <c r="B14" s="88" t="s">
        <v>22</v>
      </c>
      <c r="C14" s="89"/>
      <c r="D14" s="16" t="s">
        <v>23</v>
      </c>
      <c r="E14" s="52">
        <f>'[1]Газ анализ'!$AB$48</f>
        <v>51</v>
      </c>
      <c r="F14" s="52">
        <f>'[1]Газ анализ'!$AB$50</f>
        <v>54</v>
      </c>
      <c r="G14" s="52">
        <f>'[1]Газ анализ'!$AB$47</f>
        <v>255</v>
      </c>
      <c r="H14" s="52">
        <f>'[1]Газ анализ'!$AB$55</f>
        <v>0</v>
      </c>
      <c r="I14" s="52">
        <f>'[1]Газ анализ'!$AB$56</f>
        <v>125</v>
      </c>
      <c r="J14" s="52">
        <f>'[1]Газ анализ'!$AB$57+'[1]Газ анализ'!$AB$58</f>
        <v>1232</v>
      </c>
      <c r="K14" s="52">
        <f>'[1]Газ анализ'!$AB$59</f>
        <v>23</v>
      </c>
      <c r="L14" s="52">
        <f>'[1]Газ анализ'!$AB$60</f>
        <v>681</v>
      </c>
      <c r="M14" s="55">
        <f>'[1]Газ анализ'!$AB$61</f>
        <v>180</v>
      </c>
      <c r="N14" s="10" t="b">
        <f>[2]TDSheet!$N$298=SUM(E14:M14)</f>
        <v>0</v>
      </c>
      <c r="O14" s="61"/>
    </row>
    <row r="15" spans="1:15" ht="29.45" customHeight="1" thickBot="1" x14ac:dyDescent="0.25">
      <c r="A15" s="84"/>
      <c r="B15" s="90" t="s">
        <v>24</v>
      </c>
      <c r="C15" s="23" t="s">
        <v>15</v>
      </c>
      <c r="D15" s="24" t="s">
        <v>25</v>
      </c>
      <c r="E15" s="32" t="s">
        <v>69</v>
      </c>
      <c r="F15" s="32" t="s">
        <v>69</v>
      </c>
      <c r="G15" s="32" t="s">
        <v>69</v>
      </c>
      <c r="H15" s="32" t="s">
        <v>69</v>
      </c>
      <c r="I15" s="32" t="s">
        <v>69</v>
      </c>
      <c r="J15" s="32" t="s">
        <v>69</v>
      </c>
      <c r="K15" s="32" t="s">
        <v>69</v>
      </c>
      <c r="L15" s="32" t="s">
        <v>69</v>
      </c>
      <c r="M15" s="33" t="s">
        <v>69</v>
      </c>
      <c r="O15" s="12"/>
    </row>
    <row r="16" spans="1:15" ht="29.45" customHeight="1" x14ac:dyDescent="0.2">
      <c r="A16" s="84"/>
      <c r="B16" s="91"/>
      <c r="C16" s="2" t="s">
        <v>17</v>
      </c>
      <c r="D16" s="3" t="s">
        <v>26</v>
      </c>
      <c r="E16" s="34" t="s">
        <v>69</v>
      </c>
      <c r="F16" s="34" t="s">
        <v>69</v>
      </c>
      <c r="G16" s="34" t="s">
        <v>69</v>
      </c>
      <c r="H16" s="34" t="s">
        <v>69</v>
      </c>
      <c r="I16" s="34" t="s">
        <v>69</v>
      </c>
      <c r="J16" s="34" t="s">
        <v>69</v>
      </c>
      <c r="K16" s="34" t="s">
        <v>69</v>
      </c>
      <c r="L16" s="34" t="s">
        <v>69</v>
      </c>
      <c r="M16" s="35" t="s">
        <v>69</v>
      </c>
      <c r="O16" s="12"/>
    </row>
    <row r="17" spans="1:15" ht="41.45" customHeight="1" thickBot="1" x14ac:dyDescent="0.25">
      <c r="A17" s="84"/>
      <c r="B17" s="92" t="s">
        <v>27</v>
      </c>
      <c r="C17" s="93"/>
      <c r="D17" s="25" t="s">
        <v>28</v>
      </c>
      <c r="E17" s="36" t="s">
        <v>69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6" t="s">
        <v>69</v>
      </c>
      <c r="M17" s="37" t="s">
        <v>69</v>
      </c>
      <c r="O17" s="7"/>
    </row>
    <row r="18" spans="1:15" ht="29.45" customHeight="1" thickBot="1" x14ac:dyDescent="0.25">
      <c r="A18" s="84"/>
      <c r="B18" s="94" t="s">
        <v>29</v>
      </c>
      <c r="C18" s="23" t="s">
        <v>15</v>
      </c>
      <c r="D18" s="24" t="s">
        <v>30</v>
      </c>
      <c r="E18" s="42">
        <f>(E10*E14)/1000</f>
        <v>30.446490000000001</v>
      </c>
      <c r="F18" s="42">
        <f t="shared" ref="F18:M18" si="1">(F10*F14)/1000</f>
        <v>32.237459999999999</v>
      </c>
      <c r="G18" s="42">
        <f t="shared" si="1"/>
        <v>152.23245</v>
      </c>
      <c r="H18" s="42">
        <f t="shared" si="1"/>
        <v>0</v>
      </c>
      <c r="I18" s="42">
        <f t="shared" si="1"/>
        <v>74.623750000000001</v>
      </c>
      <c r="J18" s="42">
        <f t="shared" si="1"/>
        <v>735.49168000000009</v>
      </c>
      <c r="K18" s="42">
        <f t="shared" si="1"/>
        <v>13.73077</v>
      </c>
      <c r="L18" s="42">
        <f t="shared" si="1"/>
        <v>406.55018999999999</v>
      </c>
      <c r="M18" s="50">
        <f t="shared" si="1"/>
        <v>107.45819999999999</v>
      </c>
      <c r="N18" s="10">
        <f>[2]TDSheet!$M$298</f>
        <v>1745998.54</v>
      </c>
      <c r="O18" s="62"/>
    </row>
    <row r="19" spans="1:15" ht="29.45" customHeight="1" thickBot="1" x14ac:dyDescent="0.25">
      <c r="A19" s="84"/>
      <c r="B19" s="95"/>
      <c r="C19" s="27" t="s">
        <v>17</v>
      </c>
      <c r="D19" s="25" t="s">
        <v>31</v>
      </c>
      <c r="E19" s="43">
        <f>E18*1.2</f>
        <v>36.535787999999997</v>
      </c>
      <c r="F19" s="43">
        <f t="shared" ref="F19:M19" si="2">F18*1.2</f>
        <v>38.684951999999996</v>
      </c>
      <c r="G19" s="43">
        <f t="shared" si="2"/>
        <v>182.67893999999998</v>
      </c>
      <c r="H19" s="43">
        <f t="shared" si="2"/>
        <v>0</v>
      </c>
      <c r="I19" s="43">
        <f t="shared" si="2"/>
        <v>89.548500000000004</v>
      </c>
      <c r="J19" s="43">
        <f t="shared" si="2"/>
        <v>882.59001600000011</v>
      </c>
      <c r="K19" s="43">
        <f t="shared" si="2"/>
        <v>16.476924</v>
      </c>
      <c r="L19" s="43">
        <f t="shared" si="2"/>
        <v>487.86022799999995</v>
      </c>
      <c r="M19" s="44">
        <f t="shared" si="2"/>
        <v>128.94983999999999</v>
      </c>
      <c r="N19" s="26">
        <f>N18*1.18</f>
        <v>2060278.2771999999</v>
      </c>
      <c r="O19" s="12"/>
    </row>
    <row r="20" spans="1:15" ht="43.9" customHeight="1" thickBot="1" x14ac:dyDescent="0.25">
      <c r="A20" s="85"/>
      <c r="B20" s="96" t="s">
        <v>32</v>
      </c>
      <c r="C20" s="97"/>
      <c r="D20" s="28" t="s">
        <v>33</v>
      </c>
      <c r="E20" s="38">
        <v>7900</v>
      </c>
      <c r="F20" s="38">
        <v>7900</v>
      </c>
      <c r="G20" s="38">
        <v>7900</v>
      </c>
      <c r="H20" s="38">
        <v>7900</v>
      </c>
      <c r="I20" s="38">
        <v>7900</v>
      </c>
      <c r="J20" s="38">
        <v>7900</v>
      </c>
      <c r="K20" s="38">
        <v>7900</v>
      </c>
      <c r="L20" s="38">
        <v>7900</v>
      </c>
      <c r="M20" s="51">
        <v>7900</v>
      </c>
      <c r="N20" s="48"/>
    </row>
    <row r="21" spans="1:15" ht="29.45" customHeight="1" thickBot="1" x14ac:dyDescent="0.25">
      <c r="A21" s="79" t="s">
        <v>34</v>
      </c>
      <c r="B21" s="80"/>
      <c r="C21" s="80"/>
      <c r="D21" s="28"/>
      <c r="E21" s="20"/>
      <c r="F21" s="20"/>
      <c r="G21" s="20"/>
      <c r="H21" s="20"/>
      <c r="I21" s="20"/>
      <c r="J21" s="20"/>
      <c r="K21" s="20"/>
      <c r="L21" s="20"/>
      <c r="M21" s="39"/>
    </row>
    <row r="22" spans="1:15" ht="7.9" customHeight="1" x14ac:dyDescent="0.2"/>
    <row r="23" spans="1:15" ht="22.15" customHeight="1" x14ac:dyDescent="0.2">
      <c r="A23" s="81" t="s">
        <v>79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5" ht="44.45" customHeight="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73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75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43"/>
  <sheetViews>
    <sheetView tabSelected="1" view="pageBreakPreview" topLeftCell="A25" zoomScale="80" zoomScaleNormal="100" zoomScaleSheetLayoutView="80" workbookViewId="0">
      <selection activeCell="E21" sqref="E21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7" max="7" width="18.5" customWidth="1"/>
  </cols>
  <sheetData>
    <row r="3" spans="1:7" ht="42" customHeight="1" x14ac:dyDescent="0.25">
      <c r="A3" s="72" t="s">
        <v>78</v>
      </c>
      <c r="B3" s="72"/>
      <c r="C3" s="72"/>
      <c r="D3" s="72"/>
      <c r="E3" s="53"/>
    </row>
    <row r="4" spans="1:7" ht="20.45" customHeight="1" x14ac:dyDescent="0.25">
      <c r="A4" s="1"/>
      <c r="B4" s="1"/>
      <c r="C4" s="1"/>
      <c r="D4" s="1"/>
      <c r="E4" s="1"/>
    </row>
    <row r="5" spans="1:7" ht="19.149999999999999" customHeight="1" x14ac:dyDescent="0.2">
      <c r="A5" t="s">
        <v>70</v>
      </c>
    </row>
    <row r="6" spans="1:7" ht="19.149999999999999" customHeight="1" x14ac:dyDescent="0.2">
      <c r="A6" t="s">
        <v>36</v>
      </c>
    </row>
    <row r="7" spans="1:7" ht="16.149999999999999" customHeight="1" thickBot="1" x14ac:dyDescent="0.25"/>
    <row r="8" spans="1:7" ht="33.6" customHeight="1" x14ac:dyDescent="0.2">
      <c r="A8" s="105" t="s">
        <v>74</v>
      </c>
      <c r="B8" s="77"/>
      <c r="C8" s="77"/>
      <c r="D8" s="70"/>
      <c r="E8" s="99" t="s">
        <v>77</v>
      </c>
    </row>
    <row r="9" spans="1:7" ht="19.899999999999999" customHeight="1" thickBot="1" x14ac:dyDescent="0.25">
      <c r="A9" s="106"/>
      <c r="B9" s="107"/>
      <c r="C9" s="107"/>
      <c r="D9" s="108"/>
      <c r="E9" s="100"/>
    </row>
    <row r="10" spans="1:7" ht="30" customHeight="1" x14ac:dyDescent="0.2">
      <c r="A10" s="109" t="s">
        <v>37</v>
      </c>
      <c r="B10" s="112" t="s">
        <v>38</v>
      </c>
      <c r="C10" s="56" t="s">
        <v>15</v>
      </c>
      <c r="D10" s="57" t="s">
        <v>16</v>
      </c>
      <c r="E10" s="63">
        <f>'[1]Нефть списание'!$AC$23</f>
        <v>27833.680354982014</v>
      </c>
    </row>
    <row r="11" spans="1:7" ht="30" customHeight="1" x14ac:dyDescent="0.2">
      <c r="A11" s="110"/>
      <c r="B11" s="101"/>
      <c r="C11" s="13" t="s">
        <v>17</v>
      </c>
      <c r="D11" s="58" t="s">
        <v>18</v>
      </c>
      <c r="E11" s="64">
        <f t="shared" ref="E11" si="0">E10*1.2</f>
        <v>33400.416425978416</v>
      </c>
    </row>
    <row r="12" spans="1:7" ht="30" customHeight="1" x14ac:dyDescent="0.2">
      <c r="A12" s="110"/>
      <c r="B12" s="101" t="s">
        <v>71</v>
      </c>
      <c r="C12" s="13" t="s">
        <v>15</v>
      </c>
      <c r="D12" s="58" t="s">
        <v>20</v>
      </c>
      <c r="E12" s="64">
        <f>'[1]Нефть списание'!$AD$23</f>
        <v>29078.378322754848</v>
      </c>
    </row>
    <row r="13" spans="1:7" ht="30" customHeight="1" x14ac:dyDescent="0.2">
      <c r="A13" s="110"/>
      <c r="B13" s="101"/>
      <c r="C13" s="13" t="s">
        <v>17</v>
      </c>
      <c r="D13" s="58" t="s">
        <v>21</v>
      </c>
      <c r="E13" s="64">
        <f t="shared" ref="E13" si="1">E12*1.2</f>
        <v>34894.053987305815</v>
      </c>
      <c r="G13" s="11"/>
    </row>
    <row r="14" spans="1:7" ht="28.9" customHeight="1" x14ac:dyDescent="0.2">
      <c r="A14" s="110"/>
      <c r="B14" s="101" t="s">
        <v>39</v>
      </c>
      <c r="C14" s="101"/>
      <c r="D14" s="58" t="s">
        <v>40</v>
      </c>
      <c r="E14" s="64">
        <f>'[1]Нефть списание'!$Z$23</f>
        <v>72.883800000000008</v>
      </c>
      <c r="G14" s="29"/>
    </row>
    <row r="15" spans="1:7" ht="25.9" customHeight="1" x14ac:dyDescent="0.2">
      <c r="A15" s="110"/>
      <c r="B15" s="102" t="s">
        <v>41</v>
      </c>
      <c r="C15" s="13" t="s">
        <v>15</v>
      </c>
      <c r="D15" s="58" t="s">
        <v>42</v>
      </c>
      <c r="E15" s="64">
        <f>'[1]Нефть списание'!$AB$23/1000</f>
        <v>2119.3427099999999</v>
      </c>
      <c r="G15" s="46"/>
    </row>
    <row r="16" spans="1:7" ht="25.9" customHeight="1" x14ac:dyDescent="0.2">
      <c r="A16" s="110"/>
      <c r="B16" s="102"/>
      <c r="C16" s="13" t="s">
        <v>17</v>
      </c>
      <c r="D16" s="58" t="s">
        <v>43</v>
      </c>
      <c r="E16" s="64">
        <f>E15*1.2</f>
        <v>2543.2112519999996</v>
      </c>
      <c r="G16" s="10"/>
    </row>
    <row r="17" spans="1:7" ht="25.9" customHeight="1" x14ac:dyDescent="0.2">
      <c r="A17" s="110"/>
      <c r="B17" s="103" t="s">
        <v>44</v>
      </c>
      <c r="C17" s="47" t="s">
        <v>15</v>
      </c>
      <c r="D17" s="59" t="s">
        <v>45</v>
      </c>
      <c r="E17" s="64">
        <f>'[1]нефть транспорт'!$R$42</f>
        <v>1038.8941818048327</v>
      </c>
    </row>
    <row r="18" spans="1:7" ht="25.9" customHeight="1" x14ac:dyDescent="0.2">
      <c r="A18" s="110"/>
      <c r="B18" s="103"/>
      <c r="C18" s="47" t="s">
        <v>17</v>
      </c>
      <c r="D18" s="59" t="s">
        <v>46</v>
      </c>
      <c r="E18" s="64">
        <f t="shared" ref="E18:E20" si="2">E17*1.2</f>
        <v>1246.6730181657992</v>
      </c>
      <c r="G18" s="29"/>
    </row>
    <row r="19" spans="1:7" ht="25.9" customHeight="1" x14ac:dyDescent="0.2">
      <c r="A19" s="110"/>
      <c r="B19" s="103" t="s">
        <v>47</v>
      </c>
      <c r="C19" s="47" t="s">
        <v>15</v>
      </c>
      <c r="D19" s="59" t="s">
        <v>48</v>
      </c>
      <c r="E19" s="64">
        <f>'[1]нефть транспорт'!$P$42/1000</f>
        <v>90.718317743561599</v>
      </c>
    </row>
    <row r="20" spans="1:7" ht="25.9" customHeight="1" x14ac:dyDescent="0.2">
      <c r="A20" s="110"/>
      <c r="B20" s="103"/>
      <c r="C20" s="47" t="s">
        <v>17</v>
      </c>
      <c r="D20" s="59" t="s">
        <v>49</v>
      </c>
      <c r="E20" s="64">
        <f t="shared" si="2"/>
        <v>108.86198129227391</v>
      </c>
    </row>
    <row r="21" spans="1:7" ht="29.45" customHeight="1" x14ac:dyDescent="0.2">
      <c r="A21" s="110"/>
      <c r="B21" s="101" t="s">
        <v>72</v>
      </c>
      <c r="C21" s="101"/>
      <c r="D21" s="58" t="s">
        <v>50</v>
      </c>
      <c r="E21" s="64">
        <f>'[1]нефть транспорт'!$Q$42</f>
        <v>87.322000000000003</v>
      </c>
    </row>
    <row r="22" spans="1:7" ht="25.9" customHeight="1" x14ac:dyDescent="0.2">
      <c r="A22" s="110"/>
      <c r="B22" s="103" t="s">
        <v>51</v>
      </c>
      <c r="C22" s="13" t="s">
        <v>15</v>
      </c>
      <c r="D22" s="58" t="s">
        <v>52</v>
      </c>
      <c r="E22" s="65"/>
    </row>
    <row r="23" spans="1:7" ht="25.9" customHeight="1" x14ac:dyDescent="0.2">
      <c r="A23" s="110"/>
      <c r="B23" s="103"/>
      <c r="C23" s="13" t="s">
        <v>17</v>
      </c>
      <c r="D23" s="58" t="s">
        <v>53</v>
      </c>
      <c r="E23" s="65"/>
    </row>
    <row r="24" spans="1:7" ht="25.9" customHeight="1" x14ac:dyDescent="0.2">
      <c r="A24" s="110"/>
      <c r="B24" s="103" t="s">
        <v>54</v>
      </c>
      <c r="C24" s="13" t="s">
        <v>15</v>
      </c>
      <c r="D24" s="58" t="s">
        <v>55</v>
      </c>
      <c r="E24" s="65"/>
    </row>
    <row r="25" spans="1:7" ht="25.9" customHeight="1" x14ac:dyDescent="0.2">
      <c r="A25" s="110"/>
      <c r="B25" s="103"/>
      <c r="C25" s="13" t="s">
        <v>17</v>
      </c>
      <c r="D25" s="58" t="s">
        <v>56</v>
      </c>
      <c r="E25" s="65"/>
    </row>
    <row r="26" spans="1:7" ht="30.6" customHeight="1" x14ac:dyDescent="0.2">
      <c r="A26" s="110"/>
      <c r="B26" s="101" t="s">
        <v>57</v>
      </c>
      <c r="C26" s="101"/>
      <c r="D26" s="58" t="s">
        <v>58</v>
      </c>
      <c r="E26" s="65"/>
    </row>
    <row r="27" spans="1:7" ht="25.9" customHeight="1" x14ac:dyDescent="0.2">
      <c r="A27" s="110"/>
      <c r="B27" s="103" t="s">
        <v>59</v>
      </c>
      <c r="C27" s="13" t="s">
        <v>15</v>
      </c>
      <c r="D27" s="58" t="s">
        <v>60</v>
      </c>
      <c r="E27" s="65"/>
    </row>
    <row r="28" spans="1:7" ht="30" customHeight="1" x14ac:dyDescent="0.2">
      <c r="A28" s="110"/>
      <c r="B28" s="103"/>
      <c r="C28" s="13" t="s">
        <v>17</v>
      </c>
      <c r="D28" s="58" t="s">
        <v>61</v>
      </c>
      <c r="E28" s="65"/>
    </row>
    <row r="29" spans="1:7" ht="25.9" customHeight="1" x14ac:dyDescent="0.2">
      <c r="A29" s="110"/>
      <c r="B29" s="103" t="s">
        <v>62</v>
      </c>
      <c r="C29" s="13" t="s">
        <v>15</v>
      </c>
      <c r="D29" s="58" t="s">
        <v>63</v>
      </c>
      <c r="E29" s="65"/>
    </row>
    <row r="30" spans="1:7" ht="25.9" customHeight="1" x14ac:dyDescent="0.2">
      <c r="A30" s="110"/>
      <c r="B30" s="103"/>
      <c r="C30" s="13" t="s">
        <v>17</v>
      </c>
      <c r="D30" s="58" t="s">
        <v>64</v>
      </c>
      <c r="E30" s="65"/>
    </row>
    <row r="31" spans="1:7" ht="30.6" customHeight="1" x14ac:dyDescent="0.2">
      <c r="A31" s="110"/>
      <c r="B31" s="101" t="s">
        <v>65</v>
      </c>
      <c r="C31" s="101"/>
      <c r="D31" s="58" t="s">
        <v>66</v>
      </c>
      <c r="E31" s="65"/>
    </row>
    <row r="32" spans="1:7" ht="25.9" customHeight="1" x14ac:dyDescent="0.2">
      <c r="A32" s="110"/>
      <c r="B32" s="101" t="s">
        <v>67</v>
      </c>
      <c r="C32" s="101"/>
      <c r="D32" s="58" t="s">
        <v>33</v>
      </c>
      <c r="E32" s="66">
        <v>9500</v>
      </c>
    </row>
    <row r="33" spans="1:5" ht="25.9" customHeight="1" thickBot="1" x14ac:dyDescent="0.25">
      <c r="A33" s="111"/>
      <c r="B33" s="98" t="s">
        <v>68</v>
      </c>
      <c r="C33" s="98"/>
      <c r="D33" s="60"/>
      <c r="E33" s="67"/>
    </row>
    <row r="34" spans="1:5" ht="12.6" customHeight="1" x14ac:dyDescent="0.25">
      <c r="A34" s="8"/>
      <c r="B34" s="17"/>
      <c r="C34" s="18"/>
      <c r="D34" s="19"/>
    </row>
    <row r="35" spans="1:5" ht="32.450000000000003" customHeight="1" x14ac:dyDescent="0.2">
      <c r="A35" s="104" t="s">
        <v>79</v>
      </c>
      <c r="B35" s="104"/>
      <c r="C35" s="104"/>
      <c r="D35" s="104"/>
      <c r="E35" s="104"/>
    </row>
    <row r="36" spans="1:5" ht="76.5" customHeight="1" x14ac:dyDescent="0.2">
      <c r="A36" s="104"/>
      <c r="B36" s="104"/>
      <c r="C36" s="104"/>
      <c r="D36" s="104"/>
      <c r="E36" s="104"/>
    </row>
    <row r="37" spans="1:5" ht="19.149999999999999" customHeight="1" x14ac:dyDescent="0.25">
      <c r="A37" s="4" t="s">
        <v>35</v>
      </c>
    </row>
    <row r="38" spans="1:5" x14ac:dyDescent="0.2">
      <c r="A38" s="9"/>
      <c r="B38" s="9"/>
      <c r="C38" s="9"/>
      <c r="D38" s="9"/>
    </row>
    <row r="39" spans="1:5" ht="15.75" x14ac:dyDescent="0.25">
      <c r="A39" s="5" t="s">
        <v>73</v>
      </c>
      <c r="B39" s="6"/>
      <c r="C39" s="6"/>
      <c r="D39" s="7"/>
      <c r="E39" s="7"/>
    </row>
    <row r="40" spans="1:5" x14ac:dyDescent="0.2">
      <c r="A40" s="6"/>
      <c r="B40" s="6"/>
      <c r="C40" s="6"/>
      <c r="D40" s="7"/>
      <c r="E40" s="7"/>
    </row>
    <row r="41" spans="1:5" ht="15.75" customHeight="1" x14ac:dyDescent="0.25">
      <c r="A41" s="5" t="s">
        <v>76</v>
      </c>
      <c r="B41" s="5"/>
      <c r="C41" s="5"/>
      <c r="D41" s="5"/>
      <c r="E41" s="5"/>
    </row>
    <row r="42" spans="1:5" x14ac:dyDescent="0.2">
      <c r="A42" s="6"/>
      <c r="B42" s="6"/>
      <c r="C42" s="6"/>
      <c r="D42" s="7"/>
      <c r="E42" s="7"/>
    </row>
    <row r="43" spans="1:5" ht="15.75" x14ac:dyDescent="0.25">
      <c r="A43" s="82"/>
      <c r="B43" s="82"/>
      <c r="C43" s="82"/>
      <c r="D43" s="82"/>
      <c r="E43" s="54"/>
    </row>
  </sheetData>
  <sheetProtection selectLockedCells="1" selectUnlockedCells="1"/>
  <mergeCells count="21">
    <mergeCell ref="A35:E36"/>
    <mergeCell ref="A3:D3"/>
    <mergeCell ref="A8:D9"/>
    <mergeCell ref="A43:D43"/>
    <mergeCell ref="B21:C21"/>
    <mergeCell ref="B22:B23"/>
    <mergeCell ref="B24:B25"/>
    <mergeCell ref="B31:C31"/>
    <mergeCell ref="B32:C32"/>
    <mergeCell ref="B26:C26"/>
    <mergeCell ref="B27:B28"/>
    <mergeCell ref="B29:B30"/>
    <mergeCell ref="A10:A33"/>
    <mergeCell ref="B10:B11"/>
    <mergeCell ref="B12:B13"/>
    <mergeCell ref="B19:B20"/>
    <mergeCell ref="B33:C33"/>
    <mergeCell ref="E8:E9"/>
    <mergeCell ref="B14:C14"/>
    <mergeCell ref="B15:B16"/>
    <mergeCell ref="B17:B18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2022-01-20T02:22:03Z</dcterms:modified>
</cp:coreProperties>
</file>