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ASokolova\Desktop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№2'!$A$1:$F$43</definedName>
  </definedNames>
  <calcPr calcId="152511" iterate="1" iterateCount="109"/>
</workbook>
</file>

<file path=xl/calcChain.xml><?xml version="1.0" encoding="utf-8"?>
<calcChain xmlns="http://schemas.openxmlformats.org/spreadsheetml/2006/main">
  <c r="E21" i="2" l="1"/>
  <c r="E19" i="2"/>
  <c r="E15" i="2"/>
  <c r="E14" i="2"/>
  <c r="E10" i="2"/>
  <c r="E17" i="2" l="1"/>
  <c r="E18" i="2" s="1"/>
  <c r="E16" i="2"/>
  <c r="E20" i="2"/>
  <c r="E18" i="1"/>
  <c r="E19" i="1"/>
  <c r="F18" i="1"/>
  <c r="F19" i="1"/>
  <c r="G18" i="1"/>
  <c r="G19" i="1"/>
  <c r="H18" i="1"/>
  <c r="H19" i="1" s="1"/>
  <c r="I18" i="1"/>
  <c r="I19" i="1"/>
  <c r="J18" i="1"/>
  <c r="J19" i="1"/>
  <c r="K18" i="1"/>
  <c r="K19" i="1"/>
  <c r="L18" i="1"/>
  <c r="L19" i="1"/>
  <c r="M18" i="1"/>
  <c r="M19" i="1" s="1"/>
  <c r="N18" i="1"/>
  <c r="N19" i="1"/>
  <c r="N14" i="1"/>
  <c r="F11" i="1"/>
  <c r="G11" i="1"/>
  <c r="H11" i="1"/>
  <c r="I11" i="1"/>
  <c r="J11" i="1"/>
  <c r="K11" i="1"/>
  <c r="L11" i="1"/>
  <c r="M11" i="1"/>
  <c r="E11" i="1"/>
  <c r="A3" i="1"/>
  <c r="E12" i="2" l="1"/>
  <c r="E13" i="2" s="1"/>
  <c r="O19" i="1"/>
  <c r="E11" i="2"/>
</calcChain>
</file>

<file path=xl/comments1.xml><?xml version="1.0" encoding="utf-8"?>
<comments xmlns="http://schemas.openxmlformats.org/spreadsheetml/2006/main">
  <authors>
    <author>Надыкто А.С.</author>
  </authors>
  <commentLis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Надыкто А.С.:</t>
        </r>
        <r>
          <rPr>
            <sz val="8"/>
            <color indexed="81"/>
            <rFont val="Tahoma"/>
            <family val="2"/>
            <charset val="204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Магдеева Эльвира Александровна</author>
    <author>Надыкто А.С.</author>
    <author>Смольников Максим Евгеньевич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  <comment ref="B14" authorId="1" shapeId="0">
      <text>
        <r>
          <rPr>
            <b/>
            <sz val="8"/>
            <color indexed="81"/>
            <rFont val="Tahoma"/>
            <family val="2"/>
            <charset val="204"/>
          </rPr>
          <t>Надыкто А.С.:</t>
        </r>
        <r>
          <rPr>
            <sz val="8"/>
            <color indexed="81"/>
            <rFont val="Tahoma"/>
            <family val="2"/>
            <charset val="204"/>
          </rPr>
          <t xml:space="preserve">
с 1С</t>
        </r>
      </text>
    </comment>
    <comment ref="E19" authorId="2" shapeId="0">
      <text>
        <r>
          <rPr>
            <b/>
            <sz val="8"/>
            <color indexed="81"/>
            <rFont val="Tahoma"/>
            <family val="2"/>
            <charset val="204"/>
          </rPr>
          <t>Смольников Максим Евгеньевич:</t>
        </r>
        <r>
          <rPr>
            <sz val="8"/>
            <color indexed="81"/>
            <rFont val="Tahoma"/>
            <family val="2"/>
            <charset val="204"/>
          </rPr>
          <t xml:space="preserve">
из счетов-фактур от транспортного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покупка(объем только по 9 км за квартал)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  <charset val="204"/>
          </rPr>
          <t>Смольников Максим Евгеньевич:</t>
        </r>
        <r>
          <rPr>
            <sz val="8"/>
            <color indexed="81"/>
            <rFont val="Tahoma"/>
            <family val="2"/>
            <charset val="204"/>
          </rPr>
          <t xml:space="preserve">
Из с/ф</t>
        </r>
      </text>
    </comment>
    <comment ref="B32" authorId="1" shapeId="0">
      <text>
        <r>
          <rPr>
            <b/>
            <sz val="8"/>
            <color indexed="81"/>
            <rFont val="Tahoma"/>
            <family val="2"/>
            <charset val="204"/>
          </rPr>
          <t>Надыкто А.С.: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<sst xmlns="http://schemas.openxmlformats.org/spreadsheetml/2006/main" count="170" uniqueCount="81">
  <si>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</si>
  <si>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</si>
  <si>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</si>
  <si>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</si>
  <si>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</si>
  <si>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</si>
  <si>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</si>
  <si>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</si>
  <si>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</si>
  <si>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</si>
  <si>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</si>
  <si>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</si>
  <si>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</si>
  <si>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</si>
  <si>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</si>
  <si>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</si>
  <si>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</si>
  <si>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</si>
  <si>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</si>
  <si>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</si>
  <si>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</si>
  <si>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</si>
  <si>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</si>
  <si>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</si>
  <si>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</si>
  <si>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</si>
  <si>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</si>
  <si>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</si>
  <si>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</si>
  <si>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</si>
  <si>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</si>
  <si>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</si>
  <si>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</si>
  <si>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</si>
  <si>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</si>
  <si>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</si>
  <si>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</si>
  <si>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</si>
  <si>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</si>
  <si>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</si>
  <si>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</si>
  <si>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</si>
  <si>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</si>
  <si>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</si>
  <si>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</si>
  <si>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</si>
  <si>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</si>
  <si>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</si>
  <si>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</si>
  <si>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</si>
  <si>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</si>
  <si>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</si>
  <si>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</si>
  <si>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</si>
  <si>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</si>
  <si>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</si>
  <si>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</si>
  <si>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</si>
  <si>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</si>
  <si>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</si>
  <si>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</si>
  <si>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</si>
  <si>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</si>
  <si>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</si>
  <si>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</si>
  <si>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</si>
  <si>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</si>
  <si>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</si>
  <si>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</si>
  <si>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</si>
  <si>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</si>
  <si>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</si>
  <si>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</si>
  <si>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</si>
  <si>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</si>
  <si>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</si>
  <si>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</si>
  <si>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</si>
  <si>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>Заместитель начальника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</si>
  <si>
    <t>Информация о фактически сложившихся ценах и объёмах потребления топлива за 1 квартал 2018 года</t>
  </si>
  <si>
    <r>
      <t>* Данные заполняются по итогам 1 квартала 2018 года и должны быть подтверждены первичными документами за 2018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</si>
</sst>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</numFmts>
  <fonts count="42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rgb="FFFFFF0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07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49" fontId="22" fillId="0" borderId="3" xfId="37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/>
    <xf numFmtId="0" fontId="0" fillId="7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15" xfId="0" applyFill="1" applyBorder="1"/>
    <xf numFmtId="0" fontId="0" fillId="7" borderId="0" xfId="0" applyFill="1" applyBorder="1"/>
    <xf numFmtId="4" fontId="41" fillId="7" borderId="0" xfId="0" applyNumberFormat="1" applyFont="1" applyFill="1" applyBorder="1"/>
    <xf numFmtId="0" fontId="41" fillId="7" borderId="0" xfId="0" applyFont="1" applyFill="1" applyBorder="1"/>
    <xf numFmtId="0" fontId="29" fillId="6" borderId="16" xfId="0" applyNumberFormat="1" applyFont="1" applyFill="1" applyBorder="1" applyAlignment="1" applyProtection="1">
      <alignment horizontal="center" vertical="center" wrapText="1"/>
    </xf>
    <xf numFmtId="49" fontId="22" fillId="6" borderId="16" xfId="37" applyNumberFormat="1" applyFont="1" applyFill="1" applyBorder="1" applyAlignment="1" applyProtection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38" applyFont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 wrapText="1"/>
    </xf>
    <xf numFmtId="0" fontId="0" fillId="0" borderId="19" xfId="38" applyFont="1" applyBorder="1" applyAlignment="1" applyProtection="1">
      <alignment horizontal="center" vertical="center" wrapText="1"/>
    </xf>
    <xf numFmtId="0" fontId="0" fillId="0" borderId="32" xfId="38" applyFont="1" applyBorder="1" applyAlignment="1" applyProtection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0" fontId="18" fillId="7" borderId="0" xfId="0" applyFont="1" applyFill="1" applyBorder="1" applyAlignment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8;&#1086;&#1087;&#1083;&#1080;&#1074;&#1086;\&#1058;&#1086;&#1087;&#1083;&#1080;&#1074;&#1086;%202018\&#1060;&#1086;&#1088;&#1084;&#1072;%20&#8470;%201%20&#1088;&#1072;&#1089;&#1093;&#1086;&#1076;&#1099;%20&#1087;&#1086;%20&#1075;&#1072;&#1079;-&#1085;&#1077;&#1092;&#1090;&#1100;%20&#1072;&#1085;&#1072;&#1083;&#1080;&#1079;_2018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0">
        <row r="6">
          <cell r="F6">
            <v>18524</v>
          </cell>
          <cell r="I6">
            <v>19385.5</v>
          </cell>
          <cell r="L6">
            <v>17044.5</v>
          </cell>
        </row>
        <row r="15">
          <cell r="E15">
            <v>16.831</v>
          </cell>
          <cell r="F15">
            <v>311777.44400000002</v>
          </cell>
          <cell r="H15">
            <v>27.921800000000001</v>
          </cell>
          <cell r="I15">
            <v>541278.05390000006</v>
          </cell>
          <cell r="K15">
            <v>19.671800000000001</v>
          </cell>
          <cell r="L15">
            <v>335295.9951</v>
          </cell>
        </row>
      </sheetData>
      <sheetData sheetId="1"/>
      <sheetData sheetId="2">
        <row r="15">
          <cell r="G15">
            <v>56</v>
          </cell>
          <cell r="K15">
            <v>50</v>
          </cell>
          <cell r="O15">
            <v>48</v>
          </cell>
        </row>
      </sheetData>
      <sheetData sheetId="3"/>
      <sheetData sheetId="4">
        <row r="7">
          <cell r="B7">
            <v>0</v>
          </cell>
          <cell r="D7">
            <v>21032.86</v>
          </cell>
          <cell r="F7">
            <v>26549.32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16" zoomScale="90" zoomScaleNormal="90" workbookViewId="0">
      <selection activeCell="J33" sqref="J33"/>
    </sheetView>
  </sheetViews>
  <sheetFormatPr defaultRowHeight="14.25" x14ac:dyDescent="0.2"/>
  <cols>
    <col min="1" max="1" width="16.2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68" t="str">
        <f>'Приложение №2'!A3:E3</f>
        <v>Информация о фактически сложившихся ценах и объёмах потребления топлива за 1 квартал 2018 года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73</v>
      </c>
      <c r="M5" s="48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69" t="s">
        <v>3</v>
      </c>
      <c r="B8" s="70"/>
      <c r="C8" s="70"/>
      <c r="D8" s="70"/>
      <c r="E8" s="73" t="s">
        <v>4</v>
      </c>
      <c r="F8" s="73" t="s">
        <v>5</v>
      </c>
      <c r="G8" s="73" t="s">
        <v>6</v>
      </c>
      <c r="H8" s="73" t="s">
        <v>7</v>
      </c>
      <c r="I8" s="73" t="s">
        <v>8</v>
      </c>
      <c r="J8" s="73" t="s">
        <v>9</v>
      </c>
      <c r="K8" s="73" t="s">
        <v>10</v>
      </c>
      <c r="L8" s="73" t="s">
        <v>11</v>
      </c>
      <c r="M8" s="66" t="s">
        <v>12</v>
      </c>
    </row>
    <row r="9" spans="1:15" ht="29.45" customHeight="1" thickBot="1" x14ac:dyDescent="0.25">
      <c r="A9" s="71"/>
      <c r="B9" s="72"/>
      <c r="C9" s="72"/>
      <c r="D9" s="72"/>
      <c r="E9" s="74"/>
      <c r="F9" s="74"/>
      <c r="G9" s="74"/>
      <c r="H9" s="74"/>
      <c r="I9" s="74"/>
      <c r="J9" s="74"/>
      <c r="K9" s="74"/>
      <c r="L9" s="74"/>
      <c r="M9" s="67"/>
    </row>
    <row r="10" spans="1:15" ht="21.6" customHeight="1" x14ac:dyDescent="0.2">
      <c r="A10" s="79" t="s">
        <v>13</v>
      </c>
      <c r="B10" s="82" t="s">
        <v>14</v>
      </c>
      <c r="C10" s="22" t="s">
        <v>15</v>
      </c>
      <c r="D10" s="15" t="s">
        <v>16</v>
      </c>
      <c r="E10" s="43">
        <v>566.21</v>
      </c>
      <c r="F10" s="43">
        <v>566.21</v>
      </c>
      <c r="G10" s="43">
        <v>566.21</v>
      </c>
      <c r="H10" s="43">
        <v>566.21</v>
      </c>
      <c r="I10" s="43">
        <v>566.21</v>
      </c>
      <c r="J10" s="43">
        <v>566.21</v>
      </c>
      <c r="K10" s="43">
        <v>566.21</v>
      </c>
      <c r="L10" s="43">
        <v>566.21</v>
      </c>
      <c r="M10" s="43">
        <v>566.21</v>
      </c>
    </row>
    <row r="11" spans="1:15" ht="21.6" customHeight="1" x14ac:dyDescent="0.2">
      <c r="A11" s="80"/>
      <c r="B11" s="83"/>
      <c r="C11" s="21" t="s">
        <v>17</v>
      </c>
      <c r="D11" s="14" t="s">
        <v>18</v>
      </c>
      <c r="E11" s="44">
        <f>E10*1.18</f>
        <v>668.12779999999998</v>
      </c>
      <c r="F11" s="44">
        <f t="shared" ref="F11:M11" si="0">F10*1.18</f>
        <v>668.12779999999998</v>
      </c>
      <c r="G11" s="44">
        <f t="shared" si="0"/>
        <v>668.12779999999998</v>
      </c>
      <c r="H11" s="44">
        <f t="shared" si="0"/>
        <v>668.12779999999998</v>
      </c>
      <c r="I11" s="44">
        <f t="shared" si="0"/>
        <v>668.12779999999998</v>
      </c>
      <c r="J11" s="44">
        <f t="shared" si="0"/>
        <v>668.12779999999998</v>
      </c>
      <c r="K11" s="44">
        <f t="shared" si="0"/>
        <v>668.12779999999998</v>
      </c>
      <c r="L11" s="44">
        <f t="shared" si="0"/>
        <v>668.12779999999998</v>
      </c>
      <c r="M11" s="63">
        <f t="shared" si="0"/>
        <v>668.12779999999998</v>
      </c>
    </row>
    <row r="12" spans="1:15" ht="21.6" customHeight="1" x14ac:dyDescent="0.2">
      <c r="A12" s="80"/>
      <c r="B12" s="83" t="s">
        <v>19</v>
      </c>
      <c r="C12" s="21" t="s">
        <v>15</v>
      </c>
      <c r="D12" s="14" t="s">
        <v>20</v>
      </c>
      <c r="E12" s="31" t="s">
        <v>72</v>
      </c>
      <c r="F12" s="31" t="s">
        <v>72</v>
      </c>
      <c r="G12" s="31" t="s">
        <v>72</v>
      </c>
      <c r="H12" s="31" t="s">
        <v>72</v>
      </c>
      <c r="I12" s="31" t="s">
        <v>72</v>
      </c>
      <c r="J12" s="31" t="s">
        <v>72</v>
      </c>
      <c r="K12" s="31" t="s">
        <v>72</v>
      </c>
      <c r="L12" s="31" t="s">
        <v>72</v>
      </c>
      <c r="M12" s="32" t="s">
        <v>72</v>
      </c>
    </row>
    <row r="13" spans="1:15" ht="21.6" customHeight="1" x14ac:dyDescent="0.2">
      <c r="A13" s="80"/>
      <c r="B13" s="83"/>
      <c r="C13" s="21" t="s">
        <v>17</v>
      </c>
      <c r="D13" s="14" t="s">
        <v>21</v>
      </c>
      <c r="E13" s="31" t="s">
        <v>72</v>
      </c>
      <c r="F13" s="31" t="s">
        <v>72</v>
      </c>
      <c r="G13" s="31" t="s">
        <v>72</v>
      </c>
      <c r="H13" s="31" t="s">
        <v>72</v>
      </c>
      <c r="I13" s="31" t="s">
        <v>72</v>
      </c>
      <c r="J13" s="31" t="s">
        <v>72</v>
      </c>
      <c r="K13" s="31" t="s">
        <v>72</v>
      </c>
      <c r="L13" s="31" t="s">
        <v>72</v>
      </c>
      <c r="M13" s="32" t="s">
        <v>72</v>
      </c>
    </row>
    <row r="14" spans="1:15" ht="29.45" customHeight="1" thickBot="1" x14ac:dyDescent="0.25">
      <c r="A14" s="80"/>
      <c r="B14" s="84" t="s">
        <v>22</v>
      </c>
      <c r="C14" s="85"/>
      <c r="D14" s="16" t="s">
        <v>23</v>
      </c>
      <c r="E14" s="41">
        <v>69</v>
      </c>
      <c r="F14" s="41">
        <v>69</v>
      </c>
      <c r="G14" s="41">
        <v>338</v>
      </c>
      <c r="H14" s="41">
        <v>24</v>
      </c>
      <c r="I14" s="41">
        <v>154</v>
      </c>
      <c r="J14" s="41">
        <v>1902</v>
      </c>
      <c r="K14" s="41">
        <v>35</v>
      </c>
      <c r="L14" s="41">
        <v>1094</v>
      </c>
      <c r="M14" s="42">
        <v>278</v>
      </c>
      <c r="N14" s="10" t="b">
        <f>[1]TDSheet!$N$298=SUM(E14:M14)</f>
        <v>0</v>
      </c>
      <c r="O14" s="7"/>
    </row>
    <row r="15" spans="1:15" ht="29.45" customHeight="1" thickBot="1" x14ac:dyDescent="0.25">
      <c r="A15" s="80"/>
      <c r="B15" s="86" t="s">
        <v>24</v>
      </c>
      <c r="C15" s="23" t="s">
        <v>15</v>
      </c>
      <c r="D15" s="24" t="s">
        <v>25</v>
      </c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4" t="s">
        <v>72</v>
      </c>
      <c r="O15" s="12"/>
    </row>
    <row r="16" spans="1:15" ht="29.45" customHeight="1" x14ac:dyDescent="0.2">
      <c r="A16" s="80"/>
      <c r="B16" s="87"/>
      <c r="C16" s="2" t="s">
        <v>17</v>
      </c>
      <c r="D16" s="3" t="s">
        <v>26</v>
      </c>
      <c r="E16" s="35" t="s">
        <v>72</v>
      </c>
      <c r="F16" s="35" t="s">
        <v>72</v>
      </c>
      <c r="G16" s="35" t="s">
        <v>72</v>
      </c>
      <c r="H16" s="35" t="s">
        <v>72</v>
      </c>
      <c r="I16" s="35" t="s">
        <v>72</v>
      </c>
      <c r="J16" s="35" t="s">
        <v>72</v>
      </c>
      <c r="K16" s="35" t="s">
        <v>72</v>
      </c>
      <c r="L16" s="35" t="s">
        <v>72</v>
      </c>
      <c r="M16" s="36" t="s">
        <v>72</v>
      </c>
      <c r="O16" s="12"/>
    </row>
    <row r="17" spans="1:15" ht="41.45" customHeight="1" thickBot="1" x14ac:dyDescent="0.25">
      <c r="A17" s="80"/>
      <c r="B17" s="88" t="s">
        <v>27</v>
      </c>
      <c r="C17" s="89"/>
      <c r="D17" s="25" t="s">
        <v>28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O17" s="12"/>
    </row>
    <row r="18" spans="1:15" ht="29.45" customHeight="1" thickBot="1" x14ac:dyDescent="0.25">
      <c r="A18" s="80"/>
      <c r="B18" s="90" t="s">
        <v>29</v>
      </c>
      <c r="C18" s="23" t="s">
        <v>15</v>
      </c>
      <c r="D18" s="24" t="s">
        <v>30</v>
      </c>
      <c r="E18" s="45">
        <f>(E10*E14)/1000</f>
        <v>39.068490000000004</v>
      </c>
      <c r="F18" s="45">
        <f t="shared" ref="F18:M18" si="1">(F10*F14)/1000</f>
        <v>39.068490000000004</v>
      </c>
      <c r="G18" s="45">
        <f t="shared" si="1"/>
        <v>191.37898000000001</v>
      </c>
      <c r="H18" s="45">
        <f t="shared" si="1"/>
        <v>13.589040000000001</v>
      </c>
      <c r="I18" s="45">
        <f t="shared" si="1"/>
        <v>87.196340000000006</v>
      </c>
      <c r="J18" s="45">
        <f t="shared" si="1"/>
        <v>1076.9314200000001</v>
      </c>
      <c r="K18" s="45">
        <f t="shared" si="1"/>
        <v>19.817350000000001</v>
      </c>
      <c r="L18" s="45">
        <f t="shared" si="1"/>
        <v>619.43373999999994</v>
      </c>
      <c r="M18" s="64">
        <f t="shared" si="1"/>
        <v>157.40638000000001</v>
      </c>
      <c r="N18" s="10">
        <f>[1]TDSheet!$M$298</f>
        <v>1745998.54</v>
      </c>
      <c r="O18" s="29"/>
    </row>
    <row r="19" spans="1:15" ht="29.45" customHeight="1" thickBot="1" x14ac:dyDescent="0.25">
      <c r="A19" s="80"/>
      <c r="B19" s="91"/>
      <c r="C19" s="27" t="s">
        <v>17</v>
      </c>
      <c r="D19" s="25" t="s">
        <v>31</v>
      </c>
      <c r="E19" s="46">
        <f t="shared" ref="E19:M19" si="2">E18*1.18</f>
        <v>46.100818199999999</v>
      </c>
      <c r="F19" s="46">
        <f t="shared" si="2"/>
        <v>46.100818199999999</v>
      </c>
      <c r="G19" s="46">
        <f t="shared" si="2"/>
        <v>225.82719639999999</v>
      </c>
      <c r="H19" s="46">
        <f t="shared" si="2"/>
        <v>16.0350672</v>
      </c>
      <c r="I19" s="46">
        <f t="shared" si="2"/>
        <v>102.89168120000001</v>
      </c>
      <c r="J19" s="46">
        <f t="shared" si="2"/>
        <v>1270.7790756000002</v>
      </c>
      <c r="K19" s="46">
        <f t="shared" si="2"/>
        <v>23.384473</v>
      </c>
      <c r="L19" s="46">
        <f t="shared" si="2"/>
        <v>730.93181319999985</v>
      </c>
      <c r="M19" s="47">
        <f t="shared" si="2"/>
        <v>185.73952840000001</v>
      </c>
      <c r="N19" s="26">
        <f>N18*1.18</f>
        <v>2060278.2771999999</v>
      </c>
      <c r="O19" s="12">
        <f>E19+F19+G19+H19+I19+J19+K19+L19+M19</f>
        <v>2647.7904714000001</v>
      </c>
    </row>
    <row r="20" spans="1:15" ht="43.9" customHeight="1" thickBot="1" x14ac:dyDescent="0.25">
      <c r="A20" s="81"/>
      <c r="B20" s="92" t="s">
        <v>32</v>
      </c>
      <c r="C20" s="93"/>
      <c r="D20" s="28" t="s">
        <v>33</v>
      </c>
      <c r="E20" s="39">
        <v>10510</v>
      </c>
      <c r="F20" s="39">
        <v>10510</v>
      </c>
      <c r="G20" s="39">
        <v>10510</v>
      </c>
      <c r="H20" s="39">
        <v>10510</v>
      </c>
      <c r="I20" s="39">
        <v>10510</v>
      </c>
      <c r="J20" s="39">
        <v>10510</v>
      </c>
      <c r="K20" s="39">
        <v>10510</v>
      </c>
      <c r="L20" s="39">
        <v>10510</v>
      </c>
      <c r="M20" s="39">
        <v>10510</v>
      </c>
      <c r="N20" s="62"/>
    </row>
    <row r="21" spans="1:15" ht="29.45" customHeight="1" thickBot="1" x14ac:dyDescent="0.25">
      <c r="A21" s="75" t="s">
        <v>34</v>
      </c>
      <c r="B21" s="76"/>
      <c r="C21" s="76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spans="1:15" ht="7.9" customHeight="1" x14ac:dyDescent="0.2"/>
    <row r="23" spans="1:15" ht="22.15" customHeight="1" x14ac:dyDescent="0.2">
      <c r="A23" s="77" t="s">
        <v>80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5" ht="47.25" customHeigh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76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78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4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view="pageBreakPreview" topLeftCell="A22" zoomScale="90" zoomScaleNormal="100" zoomScaleSheetLayoutView="90" workbookViewId="0">
      <selection activeCell="E32" sqref="E32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6" max="6" width="9" customWidth="1"/>
    <col min="8" max="8" width="18.5" customWidth="1"/>
  </cols>
  <sheetData>
    <row r="1" spans="1:8" x14ac:dyDescent="0.2">
      <c r="E1" t="s">
        <v>37</v>
      </c>
    </row>
    <row r="3" spans="1:8" ht="28.9" customHeight="1" x14ac:dyDescent="0.25">
      <c r="A3" s="68" t="s">
        <v>79</v>
      </c>
      <c r="B3" s="68"/>
      <c r="C3" s="68"/>
      <c r="D3" s="68"/>
      <c r="E3" s="68"/>
    </row>
    <row r="4" spans="1:8" ht="20.45" customHeight="1" x14ac:dyDescent="0.25">
      <c r="A4" s="1"/>
      <c r="B4" s="1"/>
      <c r="C4" s="1"/>
      <c r="D4" s="1"/>
      <c r="E4" s="1"/>
    </row>
    <row r="5" spans="1:8" ht="19.149999999999999" customHeight="1" x14ac:dyDescent="0.2">
      <c r="A5" t="s">
        <v>73</v>
      </c>
    </row>
    <row r="6" spans="1:8" ht="19.149999999999999" customHeight="1" x14ac:dyDescent="0.2">
      <c r="A6" t="s">
        <v>38</v>
      </c>
    </row>
    <row r="7" spans="1:8" ht="16.149999999999999" customHeight="1" thickBot="1" x14ac:dyDescent="0.25"/>
    <row r="8" spans="1:8" ht="33.6" customHeight="1" x14ac:dyDescent="0.2">
      <c r="A8" s="94" t="s">
        <v>77</v>
      </c>
      <c r="B8" s="73"/>
      <c r="C8" s="73"/>
      <c r="D8" s="73"/>
      <c r="E8" s="66" t="s">
        <v>39</v>
      </c>
      <c r="F8" s="106"/>
    </row>
    <row r="9" spans="1:8" ht="19.899999999999999" customHeight="1" thickBot="1" x14ac:dyDescent="0.25">
      <c r="A9" s="95"/>
      <c r="B9" s="96"/>
      <c r="C9" s="96"/>
      <c r="D9" s="96"/>
      <c r="E9" s="97"/>
      <c r="F9" s="106"/>
    </row>
    <row r="10" spans="1:8" ht="30" customHeight="1" x14ac:dyDescent="0.2">
      <c r="A10" s="98" t="s">
        <v>40</v>
      </c>
      <c r="B10" s="101" t="s">
        <v>41</v>
      </c>
      <c r="C10" s="59" t="s">
        <v>15</v>
      </c>
      <c r="D10" s="60" t="s">
        <v>16</v>
      </c>
      <c r="E10" s="65">
        <f>([2]Нефть!$F$6+[2]Нефть!$I$6+[2]Нефть!$L$6)/3</f>
        <v>18318</v>
      </c>
      <c r="F10" s="56"/>
    </row>
    <row r="11" spans="1:8" ht="30" customHeight="1" x14ac:dyDescent="0.2">
      <c r="A11" s="99"/>
      <c r="B11" s="102"/>
      <c r="C11" s="13" t="s">
        <v>17</v>
      </c>
      <c r="D11" s="14" t="s">
        <v>18</v>
      </c>
      <c r="E11" s="61">
        <f>E10*1.18</f>
        <v>21615.239999999998</v>
      </c>
      <c r="F11" s="56"/>
    </row>
    <row r="12" spans="1:8" ht="30" customHeight="1" x14ac:dyDescent="0.2">
      <c r="A12" s="99"/>
      <c r="B12" s="102" t="s">
        <v>74</v>
      </c>
      <c r="C12" s="13" t="s">
        <v>15</v>
      </c>
      <c r="D12" s="14" t="s">
        <v>20</v>
      </c>
      <c r="E12" s="61">
        <f>E10+E17</f>
        <v>756889.60153109219</v>
      </c>
      <c r="F12" s="56"/>
    </row>
    <row r="13" spans="1:8" ht="30" customHeight="1" x14ac:dyDescent="0.2">
      <c r="A13" s="99"/>
      <c r="B13" s="102"/>
      <c r="C13" s="13" t="s">
        <v>17</v>
      </c>
      <c r="D13" s="14" t="s">
        <v>21</v>
      </c>
      <c r="E13" s="61">
        <f>E12*1.18</f>
        <v>893129.72980668873</v>
      </c>
      <c r="F13" s="56"/>
      <c r="H13" s="11"/>
    </row>
    <row r="14" spans="1:8" ht="28.9" customHeight="1" x14ac:dyDescent="0.2">
      <c r="A14" s="99"/>
      <c r="B14" s="102" t="s">
        <v>42</v>
      </c>
      <c r="C14" s="102"/>
      <c r="D14" s="14" t="s">
        <v>43</v>
      </c>
      <c r="E14" s="61">
        <f>'[2]Нефть анализ'!$G$15+'[2]Нефть анализ'!$K$15+'[2]Нефть анализ'!$O$15</f>
        <v>154</v>
      </c>
      <c r="F14" s="56"/>
      <c r="H14" s="30"/>
    </row>
    <row r="15" spans="1:8" ht="25.9" customHeight="1" x14ac:dyDescent="0.2">
      <c r="A15" s="99"/>
      <c r="B15" s="103" t="s">
        <v>44</v>
      </c>
      <c r="C15" s="13" t="s">
        <v>15</v>
      </c>
      <c r="D15" s="14" t="s">
        <v>45</v>
      </c>
      <c r="E15" s="61">
        <f>E19+([2]Нефть!$F$15+[2]Нефть!$I$15+[2]Нефть!$L$15)/1000</f>
        <v>1235.9336730000002</v>
      </c>
      <c r="F15" s="56"/>
      <c r="H15" s="49"/>
    </row>
    <row r="16" spans="1:8" ht="25.9" customHeight="1" x14ac:dyDescent="0.2">
      <c r="A16" s="99"/>
      <c r="B16" s="103"/>
      <c r="C16" s="13" t="s">
        <v>17</v>
      </c>
      <c r="D16" s="14" t="s">
        <v>46</v>
      </c>
      <c r="E16" s="61">
        <f>E15*1.18</f>
        <v>1458.4017341400001</v>
      </c>
      <c r="F16" s="56"/>
      <c r="H16" s="10"/>
    </row>
    <row r="17" spans="1:8" ht="25.9" customHeight="1" x14ac:dyDescent="0.2">
      <c r="A17" s="99"/>
      <c r="B17" s="104" t="s">
        <v>47</v>
      </c>
      <c r="C17" s="50" t="s">
        <v>15</v>
      </c>
      <c r="D17" s="51" t="s">
        <v>48</v>
      </c>
      <c r="E17" s="61">
        <f>E19/E21*1000</f>
        <v>738571.60153109219</v>
      </c>
      <c r="F17" s="57"/>
    </row>
    <row r="18" spans="1:8" ht="25.9" customHeight="1" x14ac:dyDescent="0.2">
      <c r="A18" s="99"/>
      <c r="B18" s="104"/>
      <c r="C18" s="50" t="s">
        <v>17</v>
      </c>
      <c r="D18" s="51" t="s">
        <v>49</v>
      </c>
      <c r="E18" s="61">
        <f>E17*1.18</f>
        <v>871514.48980668874</v>
      </c>
      <c r="F18" s="58"/>
      <c r="H18" s="30"/>
    </row>
    <row r="19" spans="1:8" ht="25.9" customHeight="1" x14ac:dyDescent="0.2">
      <c r="A19" s="99"/>
      <c r="B19" s="104" t="s">
        <v>50</v>
      </c>
      <c r="C19" s="50" t="s">
        <v>15</v>
      </c>
      <c r="D19" s="51" t="s">
        <v>51</v>
      </c>
      <c r="E19" s="61">
        <f>('[2]нефть транспорт'!$B$7+'[2]нефть транспорт'!$D$7+'[2]нефть транспорт'!$F$7)/1000</f>
        <v>47.582180000000001</v>
      </c>
      <c r="F19" s="58"/>
    </row>
    <row r="20" spans="1:8" ht="25.9" customHeight="1" x14ac:dyDescent="0.2">
      <c r="A20" s="99"/>
      <c r="B20" s="104"/>
      <c r="C20" s="50" t="s">
        <v>17</v>
      </c>
      <c r="D20" s="51" t="s">
        <v>52</v>
      </c>
      <c r="E20" s="61">
        <f>E19*1.18</f>
        <v>56.146972399999996</v>
      </c>
      <c r="F20" s="58"/>
    </row>
    <row r="21" spans="1:8" ht="29.45" customHeight="1" x14ac:dyDescent="0.2">
      <c r="A21" s="99"/>
      <c r="B21" s="102" t="s">
        <v>75</v>
      </c>
      <c r="C21" s="102"/>
      <c r="D21" s="14" t="s">
        <v>53</v>
      </c>
      <c r="E21" s="61">
        <f>([2]Нефть!$E$15+[2]Нефть!$H$15+[2]Нефть!$K$15)/1000</f>
        <v>6.4424599999999999E-2</v>
      </c>
      <c r="F21" s="56"/>
    </row>
    <row r="22" spans="1:8" ht="25.9" customHeight="1" x14ac:dyDescent="0.2">
      <c r="A22" s="99"/>
      <c r="B22" s="104" t="s">
        <v>54</v>
      </c>
      <c r="C22" s="13" t="s">
        <v>15</v>
      </c>
      <c r="D22" s="14" t="s">
        <v>55</v>
      </c>
      <c r="E22" s="52" t="s">
        <v>72</v>
      </c>
      <c r="F22" s="56"/>
    </row>
    <row r="23" spans="1:8" ht="25.9" customHeight="1" x14ac:dyDescent="0.2">
      <c r="A23" s="99"/>
      <c r="B23" s="104"/>
      <c r="C23" s="13" t="s">
        <v>17</v>
      </c>
      <c r="D23" s="14" t="s">
        <v>56</v>
      </c>
      <c r="E23" s="52" t="s">
        <v>72</v>
      </c>
      <c r="F23" s="56"/>
    </row>
    <row r="24" spans="1:8" ht="25.9" customHeight="1" x14ac:dyDescent="0.2">
      <c r="A24" s="99"/>
      <c r="B24" s="104" t="s">
        <v>57</v>
      </c>
      <c r="C24" s="13" t="s">
        <v>15</v>
      </c>
      <c r="D24" s="14" t="s">
        <v>58</v>
      </c>
      <c r="E24" s="52" t="s">
        <v>72</v>
      </c>
      <c r="F24" s="56"/>
    </row>
    <row r="25" spans="1:8" ht="25.9" customHeight="1" x14ac:dyDescent="0.2">
      <c r="A25" s="99"/>
      <c r="B25" s="104"/>
      <c r="C25" s="13" t="s">
        <v>17</v>
      </c>
      <c r="D25" s="14" t="s">
        <v>59</v>
      </c>
      <c r="E25" s="52" t="s">
        <v>72</v>
      </c>
      <c r="F25" s="56"/>
    </row>
    <row r="26" spans="1:8" ht="30.6" customHeight="1" x14ac:dyDescent="0.2">
      <c r="A26" s="99"/>
      <c r="B26" s="102" t="s">
        <v>60</v>
      </c>
      <c r="C26" s="102"/>
      <c r="D26" s="14" t="s">
        <v>61</v>
      </c>
      <c r="E26" s="52" t="s">
        <v>72</v>
      </c>
      <c r="F26" s="56"/>
    </row>
    <row r="27" spans="1:8" ht="25.9" customHeight="1" x14ac:dyDescent="0.2">
      <c r="A27" s="99"/>
      <c r="B27" s="104" t="s">
        <v>62</v>
      </c>
      <c r="C27" s="13" t="s">
        <v>15</v>
      </c>
      <c r="D27" s="14" t="s">
        <v>63</v>
      </c>
      <c r="E27" s="52" t="s">
        <v>72</v>
      </c>
      <c r="F27" s="56"/>
    </row>
    <row r="28" spans="1:8" ht="30" customHeight="1" x14ac:dyDescent="0.2">
      <c r="A28" s="99"/>
      <c r="B28" s="104"/>
      <c r="C28" s="13" t="s">
        <v>17</v>
      </c>
      <c r="D28" s="14" t="s">
        <v>64</v>
      </c>
      <c r="E28" s="52" t="s">
        <v>72</v>
      </c>
      <c r="F28" s="56"/>
    </row>
    <row r="29" spans="1:8" ht="25.9" customHeight="1" x14ac:dyDescent="0.2">
      <c r="A29" s="99"/>
      <c r="B29" s="104" t="s">
        <v>65</v>
      </c>
      <c r="C29" s="13" t="s">
        <v>15</v>
      </c>
      <c r="D29" s="14" t="s">
        <v>66</v>
      </c>
      <c r="E29" s="52" t="s">
        <v>72</v>
      </c>
      <c r="F29" s="56"/>
    </row>
    <row r="30" spans="1:8" ht="25.9" customHeight="1" x14ac:dyDescent="0.2">
      <c r="A30" s="99"/>
      <c r="B30" s="104"/>
      <c r="C30" s="13" t="s">
        <v>17</v>
      </c>
      <c r="D30" s="14" t="s">
        <v>67</v>
      </c>
      <c r="E30" s="52" t="s">
        <v>72</v>
      </c>
      <c r="F30" s="56"/>
    </row>
    <row r="31" spans="1:8" ht="30.6" customHeight="1" x14ac:dyDescent="0.2">
      <c r="A31" s="99"/>
      <c r="B31" s="102" t="s">
        <v>68</v>
      </c>
      <c r="C31" s="102"/>
      <c r="D31" s="14" t="s">
        <v>69</v>
      </c>
      <c r="E31" s="52" t="s">
        <v>72</v>
      </c>
      <c r="F31" s="56"/>
    </row>
    <row r="32" spans="1:8" ht="25.9" customHeight="1" x14ac:dyDescent="0.2">
      <c r="A32" s="99"/>
      <c r="B32" s="102" t="s">
        <v>70</v>
      </c>
      <c r="C32" s="102"/>
      <c r="D32" s="14" t="s">
        <v>33</v>
      </c>
      <c r="E32" s="53">
        <v>9500</v>
      </c>
      <c r="F32" s="56"/>
    </row>
    <row r="33" spans="1:6" ht="25.9" customHeight="1" thickBot="1" x14ac:dyDescent="0.25">
      <c r="A33" s="100"/>
      <c r="B33" s="105" t="s">
        <v>71</v>
      </c>
      <c r="C33" s="105"/>
      <c r="D33" s="54"/>
      <c r="E33" s="55"/>
      <c r="F33" s="56"/>
    </row>
    <row r="34" spans="1:6" ht="12.6" customHeight="1" x14ac:dyDescent="0.25">
      <c r="A34" s="8"/>
      <c r="B34" s="17"/>
      <c r="C34" s="18"/>
      <c r="D34" s="19"/>
    </row>
    <row r="35" spans="1:6" ht="32.450000000000003" customHeight="1" x14ac:dyDescent="0.2">
      <c r="A35" s="77" t="s">
        <v>80</v>
      </c>
      <c r="B35" s="77"/>
      <c r="C35" s="77"/>
      <c r="D35" s="77"/>
      <c r="E35" s="77"/>
    </row>
    <row r="36" spans="1:6" ht="83.25" customHeight="1" x14ac:dyDescent="0.2">
      <c r="A36" s="77"/>
      <c r="B36" s="77"/>
      <c r="C36" s="77"/>
      <c r="D36" s="77"/>
      <c r="E36" s="77"/>
    </row>
    <row r="37" spans="1:6" ht="19.149999999999999" customHeight="1" x14ac:dyDescent="0.25">
      <c r="A37" s="4" t="s">
        <v>35</v>
      </c>
    </row>
    <row r="38" spans="1:6" x14ac:dyDescent="0.2">
      <c r="A38" s="9"/>
      <c r="B38" s="9"/>
      <c r="C38" s="9"/>
      <c r="D38" s="9"/>
    </row>
    <row r="39" spans="1:6" ht="15.75" x14ac:dyDescent="0.25">
      <c r="A39" s="5" t="s">
        <v>76</v>
      </c>
      <c r="B39" s="6"/>
      <c r="C39" s="6"/>
      <c r="D39" s="7"/>
      <c r="E39" s="7"/>
    </row>
    <row r="40" spans="1:6" x14ac:dyDescent="0.2">
      <c r="A40" s="6"/>
      <c r="B40" s="6"/>
      <c r="C40" s="6" t="s">
        <v>36</v>
      </c>
      <c r="D40" s="7"/>
      <c r="E40" s="7"/>
    </row>
    <row r="41" spans="1:6" ht="15.75" customHeight="1" x14ac:dyDescent="0.25">
      <c r="A41" s="5" t="s">
        <v>78</v>
      </c>
      <c r="B41" s="5"/>
      <c r="C41" s="5"/>
      <c r="D41" s="5"/>
      <c r="E41" s="5"/>
    </row>
    <row r="42" spans="1:6" x14ac:dyDescent="0.2">
      <c r="A42" s="6"/>
      <c r="B42" s="6"/>
      <c r="C42" s="6"/>
      <c r="D42" s="7"/>
      <c r="E42" s="7"/>
    </row>
    <row r="43" spans="1:6" ht="15.75" x14ac:dyDescent="0.25">
      <c r="A43" s="78"/>
      <c r="B43" s="78"/>
      <c r="C43" s="78"/>
      <c r="D43" s="78"/>
      <c r="E43" s="78"/>
    </row>
  </sheetData>
  <sheetProtection selectLockedCells="1" selectUnlockedCells="1"/>
  <mergeCells count="22">
    <mergeCell ref="A35:E36"/>
    <mergeCell ref="A43:E43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33:C33"/>
  </mergeCells>
  <pageMargins left="0.62992125984251968" right="0.23622047244094491" top="0.43" bottom="0.74803149606299213" header="0.41" footer="0.51181102362204722"/>
  <pageSetup paperSize="9" scale="7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Соколова Яна Александровна</cp:lastModifiedBy>
  <cp:lastPrinted>2017-04-06T07:13:04Z</cp:lastPrinted>
  <dcterms:created xsi:type="dcterms:W3CDTF">2013-08-14T05:09:02Z</dcterms:created>
  <dcterms:modified xsi:type="dcterms:W3CDTF">2018-04-05T10:01:15Z</dcterms:modified>
</cp:coreProperties>
</file>